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3" sheetId="2" r:id="rId1"/>
  </sheets>
  <definedNames>
    <definedName name="_xlnm.Print_Titles" localSheetId="0">'2023'!$13:$14</definedName>
  </definedNames>
  <calcPr calcId="124519" refMode="R1C1"/>
</workbook>
</file>

<file path=xl/calcChain.xml><?xml version="1.0" encoding="utf-8"?>
<calcChain xmlns="http://schemas.openxmlformats.org/spreadsheetml/2006/main">
  <c r="C41" i="2"/>
  <c r="C75"/>
  <c r="C77"/>
  <c r="C80"/>
  <c r="C73"/>
  <c r="C76"/>
  <c r="C74"/>
  <c r="C71"/>
  <c r="C50"/>
  <c r="C58"/>
  <c r="C87" l="1"/>
  <c r="C78"/>
  <c r="C48"/>
  <c r="C55"/>
  <c r="C43"/>
  <c r="C60"/>
  <c r="C90"/>
  <c r="C45"/>
  <c r="C17" l="1"/>
  <c r="C89" l="1"/>
  <c r="C88" s="1"/>
  <c r="C49" l="1"/>
  <c r="C59" l="1"/>
  <c r="C53"/>
  <c r="C84" l="1"/>
  <c r="C40" l="1"/>
  <c r="C27"/>
  <c r="F76" l="1"/>
  <c r="F73" s="1"/>
  <c r="E76"/>
  <c r="E73" s="1"/>
  <c r="D76"/>
  <c r="D73" s="1"/>
  <c r="D54"/>
  <c r="E54"/>
  <c r="F54"/>
  <c r="F72"/>
  <c r="F60" s="1"/>
  <c r="E72"/>
  <c r="E60" s="1"/>
  <c r="D72"/>
  <c r="D60" s="1"/>
  <c r="F53" l="1"/>
  <c r="F52" s="1"/>
  <c r="F92" s="1"/>
  <c r="D53"/>
  <c r="D52" s="1"/>
  <c r="D92" s="1"/>
  <c r="E53"/>
  <c r="E52" s="1"/>
  <c r="E92" s="1"/>
  <c r="C72" l="1"/>
  <c r="D17"/>
  <c r="D18" s="1"/>
  <c r="C20"/>
  <c r="C24"/>
  <c r="C42"/>
  <c r="C33"/>
  <c r="C32" s="1"/>
  <c r="C30"/>
  <c r="C18"/>
  <c r="C16"/>
  <c r="C52" l="1"/>
  <c r="C51" s="1"/>
  <c r="C15"/>
  <c r="C91" l="1"/>
</calcChain>
</file>

<file path=xl/sharedStrings.xml><?xml version="1.0" encoding="utf-8"?>
<sst xmlns="http://schemas.openxmlformats.org/spreadsheetml/2006/main" count="165" uniqueCount="161">
  <si>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</si>
  <si>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</si>
  <si>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</si>
  <si>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</si>
  <si>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</si>
  <si>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</si>
  <si>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</si>
  <si>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</si>
  <si>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</si>
  <si>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</si>
  <si>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</si>
  <si>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</si>
  <si>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</si>
  <si>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</si>
  <si>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</si>
  <si>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</si>
  <si>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</si>
  <si>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</si>
  <si>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</si>
  <si>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Прочие 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</si>
  <si>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</si>
  <si>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</si>
  <si>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 на выравнивание бюджетной обеспеченности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</si>
  <si>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</si>
  <si>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</si>
  <si>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</si>
  <si>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</si>
  <si>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</si>
  <si>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</si>
  <si>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</si>
  <si>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</si>
  <si>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</si>
  <si>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</si>
  <si>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</si>
  <si>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</si>
  <si>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</si>
  <si>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</si>
  <si>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</si>
  <si>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</si>
  <si>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</si>
  <si>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</si>
  <si>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</si>
  <si>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</si>
  <si>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</si>
  <si>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</si>
  <si>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</si>
  <si>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</si>
  <si>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</si>
  <si>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</si>
  <si>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</si>
  <si>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</si>
  <si>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</si>
  <si>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</si>
  <si>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</si>
  <si>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</si>
  <si>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</si>
  <si>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</si>
  <si>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</si>
  <si>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</si>
  <si>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</si>
  <si>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</si>
  <si>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</si>
  <si>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</si>
  <si>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</si>
  <si>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</si>
  <si>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</si>
  <si>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</si>
  <si>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</si>
  <si>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</si>
  <si>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</si>
  <si>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</si>
  <si>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</si>
  <si>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</si>
  <si>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</si>
  <si>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</si>
  <si>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</si>
  <si>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</si>
  <si>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</si>
  <si>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</si>
  <si>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</si>
  <si>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</si>
  <si>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</si>
  <si>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</si>
  <si>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</si>
  <si>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</si>
  <si>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</si>
  <si>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</si>
  <si>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</si>
  <si>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</si>
  <si>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</si>
  <si>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</si>
  <si>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</si>
  <si>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</si>
  <si>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</si>
  <si>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</si>
  <si>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</si>
  <si>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</si>
  <si>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</si>
  <si>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</si>
  <si>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</si>
  <si>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</si>
  <si>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</si>
  <si>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</si>
  <si>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</si>
  <si>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</si>
  <si>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</si>
  <si>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</si>
  <si>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</si>
  <si>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</si>
  <si>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</si>
  <si>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</si>
  <si>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</si>
  <si>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</si>
  <si>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</si>
  <si>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</si>
  <si>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</si>
  <si>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</si>
  <si>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</si>
  <si>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</si>
  <si>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</si>
  <si>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</si>
  <si>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</si>
  <si>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</si>
  <si>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</si>
  <si>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</si>
  <si>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</si>
  <si>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</si>
  <si>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</si>
  <si>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</si>
  <si>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</si>
  <si>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</si>
  <si>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</si>
  <si>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</si>
  <si>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</si>
  <si>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</si>
  <si>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</si>
  <si>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</si>
  <si>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000 2 02 25112 04 0000 150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</si>
  <si>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</si>
  <si>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</si>
  <si>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</si>
  <si>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</si>
  <si>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</si>
  <si>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</si>
  <si>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</si>
  <si>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</si>
  <si>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</si>
  <si>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</si>
  <si>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</si>
  <si>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000 2 02 20079 04 0000 150</t>
  </si>
  <si>
    <t>000 2 02 25491 04 0000 150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</si>
  <si>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</si>
  <si>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</si>
  <si>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Доходы бюджета Озерского городского округа на 2023 год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</si>
  <si>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</si>
  <si>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</si>
  <si>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22.12.2022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225</t>
    </r>
  </si>
  <si>
    <t xml:space="preserve">Приложение </t>
  </si>
  <si>
    <t>от __________   № ___</t>
  </si>
  <si>
    <t>000 2 02 25519 04 0000 150</t>
  </si>
  <si>
    <t>Субсидия бюджетам городских округов на поддержку отрасли культуры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</si>
</sst>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3" fontId="1" fillId="0" borderId="0" xfId="1" applyFont="1" applyFill="1" applyAlignment="1">
      <alignment horizontal="center"/>
    </xf>
    <xf numFmtId="43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7"/>
  <sheetViews>
    <sheetView tabSelected="1" topLeftCell="A48" workbookViewId="0">
      <selection activeCell="C51" sqref="C51"/>
    </sheetView>
  </sheetViews>
  <sheetFormatPr defaultColWidth="8.88671875" defaultRowHeight="13.8"/>
  <cols>
    <col min="1" max="1" width="27.33203125" style="5" customWidth="1"/>
    <col min="2" max="2" width="43" style="16" customWidth="1"/>
    <col min="3" max="3" width="27.6640625" style="16" customWidth="1"/>
    <col min="4" max="4" width="20.88671875" style="3" hidden="1" customWidth="1"/>
    <col min="5" max="5" width="19.6640625" style="3" hidden="1" customWidth="1"/>
    <col min="6" max="6" width="21.44140625" style="3" hidden="1" customWidth="1"/>
    <col min="7" max="7" width="26.33203125" style="3" customWidth="1"/>
    <col min="8" max="16384" width="8.88671875" style="3"/>
  </cols>
  <sheetData>
    <row r="1" spans="1:3">
      <c r="C1" s="16" t="s">
        <v>157</v>
      </c>
    </row>
    <row r="2" spans="1:3">
      <c r="C2" s="16" t="s">
        <v>108</v>
      </c>
    </row>
    <row r="3" spans="1:3">
      <c r="C3" s="16" t="s">
        <v>109</v>
      </c>
    </row>
    <row r="4" spans="1:3">
      <c r="C4" s="16" t="s">
        <v>158</v>
      </c>
    </row>
    <row r="5" spans="1:3" ht="10.5" customHeight="1"/>
    <row r="6" spans="1:3">
      <c r="C6" s="16" t="s">
        <v>152</v>
      </c>
    </row>
    <row r="7" spans="1:3">
      <c r="C7" s="16" t="s">
        <v>108</v>
      </c>
    </row>
    <row r="8" spans="1:3">
      <c r="C8" s="16" t="s">
        <v>109</v>
      </c>
    </row>
    <row r="9" spans="1:3">
      <c r="C9" s="16" t="s">
        <v>156</v>
      </c>
    </row>
    <row r="10" spans="1:3" ht="7.5" customHeight="1">
      <c r="C10" s="17"/>
    </row>
    <row r="11" spans="1:3" ht="15.6">
      <c r="A11" s="30" t="s">
        <v>153</v>
      </c>
      <c r="B11" s="30"/>
      <c r="C11" s="30"/>
    </row>
    <row r="12" spans="1:3" ht="7.5" customHeight="1">
      <c r="A12" s="3"/>
      <c r="C12" s="18"/>
    </row>
    <row r="13" spans="1:3" ht="53.25" customHeight="1">
      <c r="A13" s="19" t="s">
        <v>40</v>
      </c>
      <c r="B13" s="11" t="s">
        <v>118</v>
      </c>
      <c r="C13" s="11" t="s">
        <v>119</v>
      </c>
    </row>
    <row r="14" spans="1:3" s="7" customFormat="1">
      <c r="A14" s="6">
        <v>1</v>
      </c>
      <c r="B14" s="1">
        <v>2</v>
      </c>
      <c r="C14" s="6">
        <v>3</v>
      </c>
    </row>
    <row r="15" spans="1:3" s="10" customFormat="1">
      <c r="A15" s="8" t="s">
        <v>41</v>
      </c>
      <c r="B15" s="22" t="s">
        <v>42</v>
      </c>
      <c r="C15" s="9">
        <f>C16+C18+C20+C24+C27+C30+C32+C40+C42+C45+C48+C50</f>
        <v>1119815586.51</v>
      </c>
    </row>
    <row r="16" spans="1:3" s="10" customFormat="1" ht="15.75" customHeight="1">
      <c r="A16" s="8" t="s">
        <v>43</v>
      </c>
      <c r="B16" s="22" t="s">
        <v>44</v>
      </c>
      <c r="C16" s="9">
        <f>C17</f>
        <v>782491000</v>
      </c>
    </row>
    <row r="17" spans="1:4" s="7" customFormat="1" ht="16.5" customHeight="1">
      <c r="A17" s="6" t="s">
        <v>46</v>
      </c>
      <c r="B17" s="4" t="s">
        <v>0</v>
      </c>
      <c r="C17" s="24">
        <f>782491000</f>
        <v>782491000</v>
      </c>
      <c r="D17" s="20">
        <f>C17/22.75*22.87</f>
        <v>786618425.05494499</v>
      </c>
    </row>
    <row r="18" spans="1:4" s="10" customFormat="1" ht="46.5" customHeight="1">
      <c r="A18" s="11" t="s">
        <v>45</v>
      </c>
      <c r="B18" s="14" t="s">
        <v>47</v>
      </c>
      <c r="C18" s="9">
        <f>C19</f>
        <v>16150471</v>
      </c>
      <c r="D18" s="21">
        <f>D17-C17</f>
        <v>4127425.0549449921</v>
      </c>
    </row>
    <row r="19" spans="1:4" s="7" customFormat="1" ht="45" customHeight="1">
      <c r="A19" s="1" t="s">
        <v>48</v>
      </c>
      <c r="B19" s="4" t="s">
        <v>1</v>
      </c>
      <c r="C19" s="24">
        <v>16150471</v>
      </c>
    </row>
    <row r="20" spans="1:4" s="13" customFormat="1">
      <c r="A20" s="11" t="s">
        <v>50</v>
      </c>
      <c r="B20" s="14" t="s">
        <v>49</v>
      </c>
      <c r="C20" s="12">
        <f>SUM(C21:C23)</f>
        <v>159542100</v>
      </c>
    </row>
    <row r="21" spans="1:4" ht="33" customHeight="1">
      <c r="A21" s="1" t="s">
        <v>128</v>
      </c>
      <c r="B21" s="4" t="s">
        <v>2</v>
      </c>
      <c r="C21" s="2">
        <v>150002900</v>
      </c>
    </row>
    <row r="22" spans="1:4">
      <c r="A22" s="1" t="s">
        <v>51</v>
      </c>
      <c r="B22" s="4" t="s">
        <v>3</v>
      </c>
      <c r="C22" s="2">
        <v>100000</v>
      </c>
    </row>
    <row r="23" spans="1:4" ht="27.6">
      <c r="A23" s="1" t="s">
        <v>52</v>
      </c>
      <c r="B23" s="4" t="s">
        <v>4</v>
      </c>
      <c r="C23" s="2">
        <v>9439200</v>
      </c>
    </row>
    <row r="24" spans="1:4" s="13" customFormat="1">
      <c r="A24" s="11" t="s">
        <v>54</v>
      </c>
      <c r="B24" s="14" t="s">
        <v>53</v>
      </c>
      <c r="C24" s="12">
        <f>C25+C26</f>
        <v>62456000</v>
      </c>
    </row>
    <row r="25" spans="1:4">
      <c r="A25" s="1" t="s">
        <v>55</v>
      </c>
      <c r="B25" s="4" t="s">
        <v>5</v>
      </c>
      <c r="C25" s="2">
        <v>33956000</v>
      </c>
    </row>
    <row r="26" spans="1:4">
      <c r="A26" s="1" t="s">
        <v>56</v>
      </c>
      <c r="B26" s="4" t="s">
        <v>6</v>
      </c>
      <c r="C26" s="2">
        <v>28500000</v>
      </c>
    </row>
    <row r="27" spans="1:4" s="13" customFormat="1">
      <c r="A27" s="11" t="s">
        <v>58</v>
      </c>
      <c r="B27" s="14" t="s">
        <v>57</v>
      </c>
      <c r="C27" s="12">
        <f>SUM(C28:C29)</f>
        <v>12132000</v>
      </c>
    </row>
    <row r="28" spans="1:4" ht="45.75" customHeight="1">
      <c r="A28" s="1" t="s">
        <v>59</v>
      </c>
      <c r="B28" s="4" t="s">
        <v>7</v>
      </c>
      <c r="C28" s="2">
        <v>12000000</v>
      </c>
    </row>
    <row r="29" spans="1:4" ht="41.4">
      <c r="A29" s="1" t="s">
        <v>60</v>
      </c>
      <c r="B29" s="4" t="s">
        <v>8</v>
      </c>
      <c r="C29" s="2">
        <v>132000</v>
      </c>
    </row>
    <row r="30" spans="1:4" ht="44.25" customHeight="1">
      <c r="A30" s="11" t="s">
        <v>61</v>
      </c>
      <c r="B30" s="14" t="s">
        <v>104</v>
      </c>
      <c r="C30" s="12">
        <f>C31</f>
        <v>2000</v>
      </c>
    </row>
    <row r="31" spans="1:4" ht="27.6">
      <c r="A31" s="1" t="s">
        <v>62</v>
      </c>
      <c r="B31" s="4" t="s">
        <v>9</v>
      </c>
      <c r="C31" s="2">
        <v>2000</v>
      </c>
    </row>
    <row r="32" spans="1:4" s="13" customFormat="1" ht="45" customHeight="1">
      <c r="A32" s="11" t="s">
        <v>63</v>
      </c>
      <c r="B32" s="14" t="s">
        <v>64</v>
      </c>
      <c r="C32" s="12">
        <f>C33+C38+C39</f>
        <v>40932500</v>
      </c>
    </row>
    <row r="33" spans="1:3" ht="110.4">
      <c r="A33" s="1" t="s">
        <v>65</v>
      </c>
      <c r="B33" s="23" t="s">
        <v>14</v>
      </c>
      <c r="C33" s="2">
        <f>C34+C35+C36+C37</f>
        <v>32502200</v>
      </c>
    </row>
    <row r="34" spans="1:3" ht="78.75" customHeight="1">
      <c r="A34" s="1" t="s">
        <v>66</v>
      </c>
      <c r="B34" s="4" t="s">
        <v>10</v>
      </c>
      <c r="C34" s="2">
        <v>23500000</v>
      </c>
    </row>
    <row r="35" spans="1:3" ht="105" customHeight="1">
      <c r="A35" s="1" t="s">
        <v>113</v>
      </c>
      <c r="B35" s="23" t="s">
        <v>11</v>
      </c>
      <c r="C35" s="2">
        <v>5700000</v>
      </c>
    </row>
    <row r="36" spans="1:3" ht="106.5" customHeight="1">
      <c r="A36" s="1" t="s">
        <v>67</v>
      </c>
      <c r="B36" s="23" t="s">
        <v>12</v>
      </c>
      <c r="C36" s="2">
        <v>1200000</v>
      </c>
    </row>
    <row r="37" spans="1:3" ht="52.5" customHeight="1">
      <c r="A37" s="1" t="s">
        <v>68</v>
      </c>
      <c r="B37" s="4" t="s">
        <v>13</v>
      </c>
      <c r="C37" s="2">
        <v>2102200</v>
      </c>
    </row>
    <row r="38" spans="1:3" ht="27.6">
      <c r="A38" s="1" t="s">
        <v>69</v>
      </c>
      <c r="B38" s="4" t="s">
        <v>15</v>
      </c>
      <c r="C38" s="2">
        <v>260300</v>
      </c>
    </row>
    <row r="39" spans="1:3" ht="96.75" customHeight="1">
      <c r="A39" s="1" t="s">
        <v>70</v>
      </c>
      <c r="B39" s="23" t="s">
        <v>16</v>
      </c>
      <c r="C39" s="2">
        <v>8170000</v>
      </c>
    </row>
    <row r="40" spans="1:3" ht="30" customHeight="1">
      <c r="A40" s="11" t="s">
        <v>71</v>
      </c>
      <c r="B40" s="14" t="s">
        <v>75</v>
      </c>
      <c r="C40" s="12">
        <f>C41</f>
        <v>33621913.549999997</v>
      </c>
    </row>
    <row r="41" spans="1:3" ht="27.6">
      <c r="A41" s="1" t="s">
        <v>72</v>
      </c>
      <c r="B41" s="4" t="s">
        <v>17</v>
      </c>
      <c r="C41" s="2">
        <f>31421300+2200613.55</f>
        <v>33621913.549999997</v>
      </c>
    </row>
    <row r="42" spans="1:3" s="13" customFormat="1" ht="33.75" customHeight="1">
      <c r="A42" s="11" t="s">
        <v>73</v>
      </c>
      <c r="B42" s="14" t="s">
        <v>76</v>
      </c>
      <c r="C42" s="12">
        <f>C43+C44</f>
        <v>5237660.0199999996</v>
      </c>
    </row>
    <row r="43" spans="1:3">
      <c r="A43" s="1" t="s">
        <v>74</v>
      </c>
      <c r="B43" s="4" t="s">
        <v>18</v>
      </c>
      <c r="C43" s="2">
        <f>4613100+5560.02</f>
        <v>4618660.0199999996</v>
      </c>
    </row>
    <row r="44" spans="1:3" ht="28.2" customHeight="1">
      <c r="A44" s="1" t="s">
        <v>133</v>
      </c>
      <c r="B44" s="4" t="s">
        <v>19</v>
      </c>
      <c r="C44" s="2">
        <v>619000</v>
      </c>
    </row>
    <row r="45" spans="1:3" ht="27.6">
      <c r="A45" s="11" t="s">
        <v>78</v>
      </c>
      <c r="B45" s="14" t="s">
        <v>77</v>
      </c>
      <c r="C45" s="12">
        <f>SUM(C46:C47)</f>
        <v>1684615</v>
      </c>
    </row>
    <row r="46" spans="1:3" ht="110.4">
      <c r="A46" s="1" t="s">
        <v>147</v>
      </c>
      <c r="B46" s="23" t="s">
        <v>20</v>
      </c>
      <c r="C46" s="2">
        <v>67815</v>
      </c>
    </row>
    <row r="47" spans="1:3" ht="100.2" customHeight="1">
      <c r="A47" s="1" t="s">
        <v>112</v>
      </c>
      <c r="B47" s="23" t="s">
        <v>20</v>
      </c>
      <c r="C47" s="2">
        <v>1616800</v>
      </c>
    </row>
    <row r="48" spans="1:3" ht="24" customHeight="1">
      <c r="A48" s="11" t="s">
        <v>79</v>
      </c>
      <c r="B48" s="14" t="s">
        <v>80</v>
      </c>
      <c r="C48" s="12">
        <f>3550000+164504.01</f>
        <v>3714504.01</v>
      </c>
    </row>
    <row r="49" spans="1:6" s="13" customFormat="1" ht="20.25" customHeight="1">
      <c r="A49" s="11" t="s">
        <v>81</v>
      </c>
      <c r="B49" s="14" t="s">
        <v>21</v>
      </c>
      <c r="C49" s="12">
        <f>SUM(C50)</f>
        <v>1850822.93</v>
      </c>
    </row>
    <row r="50" spans="1:6" s="13" customFormat="1">
      <c r="A50" s="1" t="s">
        <v>138</v>
      </c>
      <c r="B50" s="4" t="s">
        <v>139</v>
      </c>
      <c r="C50" s="2">
        <f>2007921.65+13350-60081.92-1130-12000-57371.6-4650-5443.2-29772</f>
        <v>1850822.93</v>
      </c>
    </row>
    <row r="51" spans="1:6">
      <c r="A51" s="8" t="s">
        <v>82</v>
      </c>
      <c r="B51" s="22" t="s">
        <v>83</v>
      </c>
      <c r="C51" s="9">
        <f>C52+C88</f>
        <v>3204231020.5999999</v>
      </c>
    </row>
    <row r="52" spans="1:6" ht="41.4">
      <c r="A52" s="11" t="s">
        <v>84</v>
      </c>
      <c r="B52" s="14" t="s">
        <v>85</v>
      </c>
      <c r="C52" s="9">
        <f>C53+C59+C72+C84</f>
        <v>3203613120.5999999</v>
      </c>
      <c r="D52" s="9" t="e">
        <f t="shared" ref="D52:F52" si="0">D53</f>
        <v>#REF!</v>
      </c>
      <c r="E52" s="9" t="e">
        <f t="shared" si="0"/>
        <v>#REF!</v>
      </c>
      <c r="F52" s="9" t="e">
        <f t="shared" si="0"/>
        <v>#REF!</v>
      </c>
    </row>
    <row r="53" spans="1:6" ht="45.75" customHeight="1">
      <c r="A53" s="11" t="s">
        <v>86</v>
      </c>
      <c r="B53" s="14" t="s">
        <v>24</v>
      </c>
      <c r="C53" s="12">
        <f>SUM(C54:C58)</f>
        <v>961409402.60000002</v>
      </c>
      <c r="D53" s="9" t="e">
        <f>D54+D60+D73+#REF!</f>
        <v>#REF!</v>
      </c>
      <c r="E53" s="9" t="e">
        <f>E54+E60+E73+#REF!</f>
        <v>#REF!</v>
      </c>
      <c r="F53" s="9" t="e">
        <f>F54+F60+F73+#REF!</f>
        <v>#REF!</v>
      </c>
    </row>
    <row r="54" spans="1:6" s="13" customFormat="1" ht="27.6">
      <c r="A54" s="1" t="s">
        <v>87</v>
      </c>
      <c r="B54" s="4" t="s">
        <v>22</v>
      </c>
      <c r="C54" s="2">
        <v>101439000</v>
      </c>
      <c r="D54" s="12">
        <f t="shared" ref="D54:F54" si="1">SUM(D55:D58)</f>
        <v>880690800</v>
      </c>
      <c r="E54" s="12">
        <f t="shared" si="1"/>
        <v>766261800</v>
      </c>
      <c r="F54" s="12">
        <f t="shared" si="1"/>
        <v>718671800</v>
      </c>
    </row>
    <row r="55" spans="1:6" ht="48" customHeight="1">
      <c r="A55" s="1" t="s">
        <v>129</v>
      </c>
      <c r="B55" s="25" t="s">
        <v>130</v>
      </c>
      <c r="C55" s="2">
        <f>6202453.6+10000000+15695800+472949+5000000+187500+2803600+50000000</f>
        <v>90362302.599999994</v>
      </c>
      <c r="D55" s="2">
        <v>101362000</v>
      </c>
      <c r="E55" s="2">
        <v>48643000</v>
      </c>
      <c r="F55" s="2">
        <v>36561000</v>
      </c>
    </row>
    <row r="56" spans="1:6" ht="63" customHeight="1">
      <c r="A56" s="1" t="s">
        <v>111</v>
      </c>
      <c r="B56" s="4" t="s">
        <v>110</v>
      </c>
      <c r="C56" s="2">
        <v>363948900</v>
      </c>
      <c r="D56" s="2"/>
      <c r="E56" s="2"/>
      <c r="F56" s="2"/>
    </row>
    <row r="57" spans="1:6" ht="63" customHeight="1">
      <c r="A57" s="1" t="s">
        <v>88</v>
      </c>
      <c r="B57" s="4" t="s">
        <v>23</v>
      </c>
      <c r="C57" s="2">
        <v>398232000</v>
      </c>
      <c r="D57" s="2">
        <v>372727800</v>
      </c>
      <c r="E57" s="2">
        <v>372727800</v>
      </c>
      <c r="F57" s="2">
        <v>372727800</v>
      </c>
    </row>
    <row r="58" spans="1:6">
      <c r="A58" s="1" t="s">
        <v>131</v>
      </c>
      <c r="B58" s="4" t="s">
        <v>132</v>
      </c>
      <c r="C58" s="2">
        <f>2374800+2297600+2754800</f>
        <v>7427200</v>
      </c>
      <c r="D58" s="2">
        <v>406601000</v>
      </c>
      <c r="E58" s="2">
        <v>344891000</v>
      </c>
      <c r="F58" s="2">
        <v>309383000</v>
      </c>
    </row>
    <row r="59" spans="1:6" ht="46.5" customHeight="1">
      <c r="A59" s="11" t="s">
        <v>89</v>
      </c>
      <c r="B59" s="14" t="s">
        <v>26</v>
      </c>
      <c r="C59" s="12">
        <f>SUM(C60:C71)</f>
        <v>344985480</v>
      </c>
      <c r="D59" s="2"/>
      <c r="E59" s="2"/>
      <c r="F59" s="2"/>
    </row>
    <row r="60" spans="1:6" s="13" customFormat="1" ht="87.75" customHeight="1">
      <c r="A60" s="1" t="s">
        <v>105</v>
      </c>
      <c r="B60" s="4" t="s">
        <v>107</v>
      </c>
      <c r="C60" s="2">
        <f>45441100+34760870</f>
        <v>80201970</v>
      </c>
      <c r="D60" s="12">
        <f>SUM(D61:D72)</f>
        <v>428130000</v>
      </c>
      <c r="E60" s="12">
        <f>SUM(E61:E72)</f>
        <v>263217400</v>
      </c>
      <c r="F60" s="12">
        <f>SUM(F61:F72)</f>
        <v>241915600</v>
      </c>
    </row>
    <row r="61" spans="1:6" ht="80.25" hidden="1" customHeight="1">
      <c r="A61" s="1" t="s">
        <v>149</v>
      </c>
      <c r="B61" s="4" t="s">
        <v>148</v>
      </c>
      <c r="C61" s="2"/>
      <c r="D61" s="2">
        <v>53900900</v>
      </c>
      <c r="E61" s="2">
        <v>48391500</v>
      </c>
      <c r="F61" s="2">
        <v>47611000</v>
      </c>
    </row>
    <row r="62" spans="1:6" ht="69">
      <c r="A62" s="1" t="s">
        <v>124</v>
      </c>
      <c r="B62" s="4" t="s">
        <v>125</v>
      </c>
      <c r="C62" s="2">
        <v>43329900</v>
      </c>
      <c r="D62" s="2"/>
      <c r="E62" s="2"/>
      <c r="F62" s="2"/>
    </row>
    <row r="63" spans="1:6" ht="76.5" customHeight="1">
      <c r="A63" s="1" t="s">
        <v>140</v>
      </c>
      <c r="B63" s="4" t="s">
        <v>141</v>
      </c>
      <c r="C63" s="2">
        <v>2018800</v>
      </c>
      <c r="D63" s="2"/>
      <c r="E63" s="2"/>
      <c r="F63" s="2"/>
    </row>
    <row r="64" spans="1:6" ht="76.5" hidden="1" customHeight="1">
      <c r="A64" s="1" t="s">
        <v>150</v>
      </c>
      <c r="B64" s="4" t="s">
        <v>151</v>
      </c>
      <c r="C64" s="2"/>
      <c r="D64" s="2"/>
      <c r="E64" s="2"/>
      <c r="F64" s="2"/>
    </row>
    <row r="65" spans="1:6" ht="54" customHeight="1">
      <c r="A65" s="1" t="s">
        <v>126</v>
      </c>
      <c r="B65" s="4" t="s">
        <v>127</v>
      </c>
      <c r="C65" s="2">
        <v>5311100</v>
      </c>
      <c r="D65" s="2"/>
      <c r="E65" s="2"/>
      <c r="F65" s="2"/>
    </row>
    <row r="66" spans="1:6" ht="41.4">
      <c r="A66" s="1" t="s">
        <v>120</v>
      </c>
      <c r="B66" s="4" t="s">
        <v>121</v>
      </c>
      <c r="C66" s="2">
        <v>956300</v>
      </c>
      <c r="D66" s="2"/>
      <c r="E66" s="2"/>
      <c r="F66" s="2"/>
    </row>
    <row r="67" spans="1:6" ht="27.6">
      <c r="A67" s="1" t="s">
        <v>159</v>
      </c>
      <c r="B67" s="4" t="s">
        <v>160</v>
      </c>
      <c r="C67" s="2">
        <v>430900</v>
      </c>
      <c r="D67" s="2"/>
      <c r="E67" s="2"/>
      <c r="F67" s="2"/>
    </row>
    <row r="68" spans="1:6" ht="87" customHeight="1">
      <c r="A68" s="1" t="s">
        <v>90</v>
      </c>
      <c r="B68" s="4" t="s">
        <v>25</v>
      </c>
      <c r="C68" s="2">
        <v>31421400</v>
      </c>
      <c r="D68" s="2">
        <v>2731800</v>
      </c>
      <c r="E68" s="2">
        <v>2370100</v>
      </c>
      <c r="F68" s="2">
        <v>2063400</v>
      </c>
    </row>
    <row r="69" spans="1:6" s="13" customFormat="1" ht="55.5" customHeight="1">
      <c r="A69" s="1" t="s">
        <v>134</v>
      </c>
      <c r="B69" s="4" t="s">
        <v>135</v>
      </c>
      <c r="C69" s="2">
        <v>58840000</v>
      </c>
      <c r="D69" s="2">
        <v>89150500</v>
      </c>
      <c r="E69" s="2">
        <v>31951000</v>
      </c>
      <c r="F69" s="2">
        <v>31951000</v>
      </c>
    </row>
    <row r="70" spans="1:6" s="13" customFormat="1" ht="46.5" hidden="1" customHeight="1">
      <c r="A70" s="1" t="s">
        <v>137</v>
      </c>
      <c r="B70" s="4" t="s">
        <v>136</v>
      </c>
      <c r="C70" s="2">
        <v>0</v>
      </c>
      <c r="D70" s="2"/>
      <c r="E70" s="2"/>
      <c r="F70" s="2"/>
    </row>
    <row r="71" spans="1:6" s="13" customFormat="1" ht="30.75" customHeight="1">
      <c r="A71" s="1" t="s">
        <v>106</v>
      </c>
      <c r="B71" s="4" t="s">
        <v>103</v>
      </c>
      <c r="C71" s="2">
        <f>4453600+13091000+2025100+4901600+230800+2146100+910500+27081300+2150000+267000+38569200+2201200+5000000+487900+430900+697600+322600+1641500+352200+176100+176100+480000-196800+110510+15200000-430900</f>
        <v>122475110</v>
      </c>
      <c r="D71" s="2"/>
      <c r="E71" s="2"/>
      <c r="F71" s="2"/>
    </row>
    <row r="72" spans="1:6" ht="45" customHeight="1">
      <c r="A72" s="11" t="s">
        <v>91</v>
      </c>
      <c r="B72" s="14" t="s">
        <v>38</v>
      </c>
      <c r="C72" s="12">
        <f>SUM(C73:C83)</f>
        <v>1841585860</v>
      </c>
      <c r="D72" s="2">
        <f t="shared" ref="D72" si="2">1777000+10444700+361300+5002700+2249900+681300+352200+176100+176000+1000000+284000+21268700+586200+200000000+6608600+12157300+19220800</f>
        <v>282346800</v>
      </c>
      <c r="E72" s="2">
        <f>960500+10444700+361300+4953200+2249900+2951300+1129600+681300+23255800+352200+176100+352000+1000000+284000+21268700+586200+52035600+1398100+17388400+234400+38441500</f>
        <v>180504800</v>
      </c>
      <c r="F72" s="2">
        <f>11400000+960500+10444700+361300+4953200+2249900+2951300+1129600+681300+23255800+352200+176100+352000+1000000+284000+21268700+586200+37809400+1398100+234400+38441500</f>
        <v>160290200</v>
      </c>
    </row>
    <row r="73" spans="1:6" ht="63.6" customHeight="1">
      <c r="A73" s="1" t="s">
        <v>92</v>
      </c>
      <c r="B73" s="4" t="s">
        <v>27</v>
      </c>
      <c r="C73" s="2">
        <f>3479600-138500</f>
        <v>3341100</v>
      </c>
      <c r="D73" s="12">
        <f t="shared" ref="D73:F73" si="3">SUM(D74:D84)</f>
        <v>1448602700</v>
      </c>
      <c r="E73" s="12">
        <f>SUM(E74:E84)</f>
        <v>1646081800</v>
      </c>
      <c r="F73" s="12">
        <f t="shared" si="3"/>
        <v>1661450100</v>
      </c>
    </row>
    <row r="74" spans="1:6" ht="56.25" customHeight="1">
      <c r="A74" s="1" t="s">
        <v>93</v>
      </c>
      <c r="B74" s="4" t="s">
        <v>28</v>
      </c>
      <c r="C74" s="2">
        <f>23129500+8650</f>
        <v>23138150</v>
      </c>
      <c r="D74" s="2"/>
      <c r="E74" s="2">
        <v>3508200</v>
      </c>
      <c r="F74" s="2">
        <v>3639300</v>
      </c>
    </row>
    <row r="75" spans="1:6" ht="49.5" customHeight="1">
      <c r="A75" s="1" t="s">
        <v>94</v>
      </c>
      <c r="B75" s="4" t="s">
        <v>29</v>
      </c>
      <c r="C75" s="2">
        <f>716400+520773100+424814000+1552600+13262700+221299200+11876500+200+14060300+9192100+3273900+5160000+314100+4496600+921700+11502000+10327800+36900+74923100+8100+266474300+318000+167800+776500+12000+185000+41186800+15405600+348000+994600-186600-4000000-1976500+20000-600000+112700+1018400-14200-98000+99900+2300000-250000+500000-355000+9400+300000+871600-500000-12100+26000-1354100-52200+2500000-2772250+505600-20000-1000000+14980720-394200-24162330+1754200+2404000+11694840-646260-1510000</f>
        <v>1653573520</v>
      </c>
      <c r="D75" s="2"/>
      <c r="E75" s="2">
        <v>22089100</v>
      </c>
      <c r="F75" s="2">
        <v>24456800</v>
      </c>
    </row>
    <row r="76" spans="1:6" ht="64.95" customHeight="1">
      <c r="A76" s="1" t="s">
        <v>95</v>
      </c>
      <c r="B76" s="4" t="s">
        <v>30</v>
      </c>
      <c r="C76" s="2">
        <f>30564800+1711500</f>
        <v>32276300</v>
      </c>
      <c r="D76" s="2">
        <f t="shared" ref="D76" si="4">316900+515300+35624300+15780500+1830400+4991700+3545700+253460500+14043900+216800+48500+11284100+725000+67300+5109500+57967300+702600+139000+14386000+7434900+1261600+174945800+394242800+445768900</f>
        <v>1444409300</v>
      </c>
      <c r="E76" s="2">
        <f>316900+515300+35752300+16411700+1830400+5191300+3545700+263598900+14605600+225400+48500+11735500+754000+67300+5109500+58046000+702600+139000+14386000+7434900+1261600+174945800+394242800+461847300</f>
        <v>1472714300</v>
      </c>
      <c r="F76" s="2">
        <f>316900+515300+35885400+17068200+1830400+5399000+3545700+274142900+15189800+234400+48500+12204900+784100+67300+5109500+58127800+702600+139000+14386000+7434900+1261600+174945800+394242800+461847300</f>
        <v>1485430100</v>
      </c>
    </row>
    <row r="77" spans="1:6" ht="98.25" customHeight="1">
      <c r="A77" s="1" t="s">
        <v>96</v>
      </c>
      <c r="B77" s="4" t="s">
        <v>31</v>
      </c>
      <c r="C77" s="2">
        <f>20976400-1160300</f>
        <v>19816100</v>
      </c>
      <c r="E77" s="2">
        <v>26158100</v>
      </c>
      <c r="F77" s="2">
        <v>26337000</v>
      </c>
    </row>
    <row r="78" spans="1:6" ht="85.5" customHeight="1">
      <c r="A78" s="1" t="s">
        <v>97</v>
      </c>
      <c r="B78" s="4" t="s">
        <v>32</v>
      </c>
      <c r="C78" s="2">
        <f>15704200-747610</f>
        <v>14956590</v>
      </c>
      <c r="D78" s="2"/>
      <c r="E78" s="2">
        <v>24702700</v>
      </c>
      <c r="F78" s="2">
        <v>24702700</v>
      </c>
    </row>
    <row r="79" spans="1:6" ht="78" customHeight="1">
      <c r="A79" s="1" t="s">
        <v>98</v>
      </c>
      <c r="B79" s="4" t="s">
        <v>33</v>
      </c>
      <c r="C79" s="2">
        <v>700</v>
      </c>
      <c r="D79" s="2">
        <v>4193400</v>
      </c>
      <c r="E79" s="2">
        <v>4193400</v>
      </c>
      <c r="F79" s="2">
        <v>4193400</v>
      </c>
    </row>
    <row r="80" spans="1:6" ht="82.8">
      <c r="A80" s="1" t="s">
        <v>99</v>
      </c>
      <c r="B80" s="4" t="s">
        <v>34</v>
      </c>
      <c r="C80" s="2">
        <f>12971400+307100+29500+71500+16500</f>
        <v>13396000</v>
      </c>
      <c r="D80" s="2"/>
      <c r="E80" s="2">
        <v>23100</v>
      </c>
      <c r="F80" s="2">
        <v>1600</v>
      </c>
    </row>
    <row r="81" spans="1:7" ht="60.75" customHeight="1">
      <c r="A81" s="1" t="s">
        <v>100</v>
      </c>
      <c r="B81" s="4" t="s">
        <v>35</v>
      </c>
      <c r="C81" s="2">
        <v>77915100</v>
      </c>
      <c r="D81" s="2"/>
      <c r="E81" s="2">
        <v>12012800</v>
      </c>
      <c r="F81" s="2">
        <v>12493300</v>
      </c>
    </row>
    <row r="82" spans="1:7" ht="48" customHeight="1">
      <c r="A82" s="1" t="s">
        <v>101</v>
      </c>
      <c r="B82" s="4" t="s">
        <v>36</v>
      </c>
      <c r="C82" s="2">
        <v>3011000</v>
      </c>
      <c r="D82" s="2"/>
      <c r="E82" s="2">
        <v>77396600</v>
      </c>
      <c r="F82" s="2">
        <v>77396600</v>
      </c>
    </row>
    <row r="83" spans="1:7" ht="35.25" customHeight="1">
      <c r="A83" s="1" t="s">
        <v>102</v>
      </c>
      <c r="B83" s="4" t="s">
        <v>37</v>
      </c>
      <c r="C83" s="2">
        <v>161300</v>
      </c>
      <c r="D83" s="2"/>
      <c r="E83" s="2">
        <v>3133900</v>
      </c>
      <c r="F83" s="2">
        <v>2649700</v>
      </c>
    </row>
    <row r="84" spans="1:7" ht="38.25" customHeight="1">
      <c r="A84" s="11" t="s">
        <v>114</v>
      </c>
      <c r="B84" s="14" t="s">
        <v>115</v>
      </c>
      <c r="C84" s="12">
        <f>SUM(C85:C87)</f>
        <v>55632378</v>
      </c>
      <c r="D84" s="2"/>
      <c r="E84" s="2">
        <v>149600</v>
      </c>
      <c r="F84" s="2">
        <v>149600</v>
      </c>
    </row>
    <row r="85" spans="1:7" ht="108.75" customHeight="1">
      <c r="A85" s="1" t="s">
        <v>154</v>
      </c>
      <c r="B85" s="4" t="s">
        <v>155</v>
      </c>
      <c r="C85" s="2">
        <v>3083800</v>
      </c>
      <c r="D85" s="12"/>
      <c r="E85" s="12"/>
      <c r="F85" s="12"/>
    </row>
    <row r="86" spans="1:7" ht="108.75" customHeight="1">
      <c r="A86" s="1" t="s">
        <v>123</v>
      </c>
      <c r="B86" s="4" t="s">
        <v>122</v>
      </c>
      <c r="C86" s="2">
        <v>40297700</v>
      </c>
      <c r="D86" s="12"/>
      <c r="E86" s="12"/>
      <c r="F86" s="12"/>
    </row>
    <row r="87" spans="1:7" ht="41.25" customHeight="1">
      <c r="A87" s="1" t="s">
        <v>116</v>
      </c>
      <c r="B87" s="4" t="s">
        <v>117</v>
      </c>
      <c r="C87" s="2">
        <f>690800+5035800+615100+3811130+464330+300000+1333718</f>
        <v>12250878</v>
      </c>
      <c r="D87" s="12"/>
      <c r="E87" s="12"/>
      <c r="F87" s="12"/>
    </row>
    <row r="88" spans="1:7" ht="33.75" customHeight="1">
      <c r="A88" s="11" t="s">
        <v>142</v>
      </c>
      <c r="B88" s="14" t="s">
        <v>143</v>
      </c>
      <c r="C88" s="12">
        <f>SUM(C89)</f>
        <v>617900</v>
      </c>
      <c r="D88" s="2"/>
      <c r="E88" s="2">
        <v>100000</v>
      </c>
      <c r="F88" s="2">
        <v>100000</v>
      </c>
    </row>
    <row r="89" spans="1:7" ht="33.75" customHeight="1">
      <c r="A89" s="11" t="s">
        <v>144</v>
      </c>
      <c r="B89" s="26" t="s">
        <v>145</v>
      </c>
      <c r="C89" s="12">
        <f>SUM(C90)</f>
        <v>617900</v>
      </c>
      <c r="D89" s="2"/>
      <c r="E89" s="2"/>
      <c r="F89" s="2"/>
    </row>
    <row r="90" spans="1:7" ht="33.75" customHeight="1">
      <c r="A90" s="1" t="s">
        <v>146</v>
      </c>
      <c r="B90" s="25" t="s">
        <v>145</v>
      </c>
      <c r="C90" s="2">
        <f>317900+300000</f>
        <v>617900</v>
      </c>
      <c r="D90" s="2"/>
      <c r="E90" s="2"/>
      <c r="F90" s="2"/>
    </row>
    <row r="91" spans="1:7" ht="29.25" customHeight="1">
      <c r="A91" s="15"/>
      <c r="B91" s="11" t="s">
        <v>39</v>
      </c>
      <c r="C91" s="12">
        <f>C15+C51</f>
        <v>4324046607.1099997</v>
      </c>
      <c r="D91" s="2"/>
      <c r="E91" s="2"/>
      <c r="F91" s="2"/>
      <c r="G91" s="27"/>
    </row>
    <row r="92" spans="1:7">
      <c r="D92" s="12" t="e">
        <f>D15+D52</f>
        <v>#REF!</v>
      </c>
      <c r="E92" s="12" t="e">
        <f>E15+E52</f>
        <v>#REF!</v>
      </c>
      <c r="F92" s="12" t="e">
        <f>F15+F52</f>
        <v>#REF!</v>
      </c>
    </row>
    <row r="96" spans="1:7">
      <c r="C96" s="28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7" spans="3:3">
      <c r="C107" s="29"/>
    </row>
  </sheetData>
  <mergeCells count="1">
    <mergeCell ref="A11:C11"/>
  </mergeCells>
  <pageMargins left="0.98425196850393704" right="0.98425196850393704" top="0.39370078740157483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2023-10-19T11:11:23Z</dcterms:modified>
</cp:coreProperties>
</file>